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28" i="1"/>
  <c r="L28"/>
  <c r="K28"/>
  <c r="J28"/>
  <c r="I28"/>
  <c r="H28"/>
  <c r="N28" s="1"/>
  <c r="M26"/>
  <c r="L26"/>
  <c r="K26"/>
  <c r="J26"/>
  <c r="N26" s="1"/>
  <c r="I26"/>
  <c r="H26"/>
  <c r="M23"/>
  <c r="L23"/>
  <c r="K23"/>
  <c r="J23"/>
  <c r="N23" s="1"/>
  <c r="I23"/>
  <c r="H23"/>
  <c r="M21"/>
  <c r="L21"/>
  <c r="K21"/>
  <c r="J21"/>
  <c r="I21"/>
  <c r="H21"/>
  <c r="N21" s="1"/>
  <c r="M20"/>
  <c r="L20"/>
  <c r="K20"/>
  <c r="J20"/>
  <c r="I20"/>
  <c r="H20"/>
  <c r="N20" s="1"/>
  <c r="M18"/>
  <c r="L18"/>
  <c r="K18"/>
  <c r="J18"/>
  <c r="N18" s="1"/>
  <c r="I18"/>
  <c r="H18"/>
  <c r="M15"/>
  <c r="L15"/>
  <c r="K15"/>
  <c r="J15"/>
  <c r="N15" s="1"/>
  <c r="I15"/>
  <c r="H15"/>
  <c r="M12"/>
  <c r="M29" s="1"/>
  <c r="L12"/>
  <c r="K12"/>
  <c r="J12"/>
  <c r="I12"/>
  <c r="I29" s="1"/>
  <c r="H12"/>
  <c r="N12" s="1"/>
  <c r="M11"/>
  <c r="L11"/>
  <c r="L29" s="1"/>
  <c r="K11"/>
  <c r="J11"/>
  <c r="I11"/>
  <c r="H11"/>
  <c r="N11" s="1"/>
  <c r="M8"/>
  <c r="L8"/>
  <c r="K8"/>
  <c r="J8"/>
  <c r="N8" s="1"/>
  <c r="I8"/>
  <c r="H8"/>
  <c r="M7"/>
  <c r="L7"/>
  <c r="K7"/>
  <c r="K29" s="1"/>
  <c r="J7"/>
  <c r="J29" s="1"/>
  <c r="I7"/>
  <c r="H7"/>
  <c r="N7" l="1"/>
  <c r="N29" s="1"/>
  <c r="H29"/>
</calcChain>
</file>

<file path=xl/sharedStrings.xml><?xml version="1.0" encoding="utf-8"?>
<sst xmlns="http://schemas.openxmlformats.org/spreadsheetml/2006/main" count="81" uniqueCount="77">
  <si>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</si>
  <si>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</si>
  <si>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</si>
  <si>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</si>
  <si>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</si>
  <si>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</si>
  <si>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</si>
  <si>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</si>
  <si>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</si>
  <si>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</si>
  <si>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</si>
  <si>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</si>
  <si>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</si>
  <si>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</si>
  <si>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Ползунова 9а</t>
  </si>
  <si>
    <t>Дата изменения:</t>
  </si>
  <si>
    <t>23.03.2022</t>
  </si>
  <si>
    <t>Общая площадь, кв.м: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</si>
  <si>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</si>
  <si>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</si>
  <si>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</si>
  <si>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</si>
  <si>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2.2.1.5</t>
  </si>
  <si>
    <t>Замена внутренних водопроводов из стальных труб на металлопластиковые</t>
  </si>
  <si>
    <t>2.2.1.5.1</t>
  </si>
  <si>
    <t>Замена внутренних водопроводов из стальных труб   на металлопластиковые, диаметром 20 мм</t>
  </si>
  <si>
    <t>100 м трубопроводов</t>
  </si>
  <si>
    <t>2.2.1.5.2</t>
  </si>
  <si>
    <t>Замена внутренних водопроводов из стальных труб   на металлопластиковые, диаметром 25 мм</t>
  </si>
  <si>
    <t>2.3</t>
  </si>
  <si>
    <t>Система водоотведения</t>
  </si>
  <si>
    <t>2.3.1</t>
  </si>
  <si>
    <t>Смена отдельных участков трубопроводов канализации из полиэтиленовых труб высокой плотности</t>
  </si>
  <si>
    <t>2.3.1.3</t>
  </si>
  <si>
    <t>Смена вертикальных участков трубопроводов канализации из полиэтиленовых труб высокой плотности диаметром 50 мм</t>
  </si>
  <si>
    <t>2.3.4</t>
  </si>
  <si>
    <t>Устранение засоров внутренних канализационных трубопроводов</t>
  </si>
  <si>
    <t>100 м трубы</t>
  </si>
  <si>
    <t>2.5</t>
  </si>
  <si>
    <t>Внутридомовое электро-, радио- и телеоборудование</t>
  </si>
  <si>
    <t>2.5.7</t>
  </si>
  <si>
    <t>Ремонт,  замена  осветительных установок  помещений   общего  пользования</t>
  </si>
  <si>
    <t>2.5.7.10</t>
  </si>
  <si>
    <t>Замена лампы на светодиодную</t>
  </si>
  <si>
    <t>1 лампа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</si>
  <si>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</si>
  <si>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</si>
  <si>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</si>
  <si>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</si>
  <si>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2.6.14.2</t>
  </si>
  <si>
    <t>Регулировка и наладка систем отопления</t>
  </si>
  <si>
    <t>1 здание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</si>
  <si>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</si>
  <si>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</si>
  <si>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</si>
  <si>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</si>
  <si>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</si>
  <si>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</si>
  <si>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</si>
  <si>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</si>
  <si>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</si>
  <si>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</si>
  <si>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</si>
  <si>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</si>
  <si>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</si>
  <si>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</si>
  <si>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2.6.14.5.1</t>
  </si>
  <si>
    <t>Притирка запорной арматуры без снятия с места</t>
  </si>
  <si>
    <t>2.6.14.5.1.6</t>
  </si>
  <si>
    <t>Притирка клапана вентиля диаметром 33-50 мм без снятия с места</t>
  </si>
  <si>
    <t>100 вентилей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</si>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</sst>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workbookViewId="0">
      <pane ySplit="1" topLeftCell="A2" activePane="bottomLeft" state="frozen"/>
      <selection pane="bottomLeft" activeCell="H7" sqref="H7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s="17" customFormat="1" ht="12.75">
      <c r="B6" s="18"/>
      <c r="C6" s="19" t="s">
        <v>22</v>
      </c>
      <c r="D6" s="35" t="s">
        <v>23</v>
      </c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25.5">
      <c r="B7" s="20">
        <v>1</v>
      </c>
      <c r="C7" s="21" t="s">
        <v>24</v>
      </c>
      <c r="D7" s="22" t="s">
        <v>25</v>
      </c>
      <c r="E7" s="22" t="s">
        <v>26</v>
      </c>
      <c r="F7" s="23">
        <v>0.02</v>
      </c>
      <c r="G7" s="24">
        <v>1</v>
      </c>
      <c r="H7" s="25">
        <f>F7 * G7 * 37716.132</f>
        <v>754.32263999999998</v>
      </c>
      <c r="I7" s="25">
        <f>F7 * G7 * 38056.982034</f>
        <v>761.13964068000007</v>
      </c>
      <c r="J7" s="25">
        <f>F7 * G7 * 0</f>
        <v>0</v>
      </c>
      <c r="K7" s="25">
        <f>F7 * G7 * 35905.757664</f>
        <v>718.11515327999996</v>
      </c>
      <c r="L7" s="25">
        <f>F7 * G7 * 12577.9313489999</f>
        <v>251.55862697999802</v>
      </c>
      <c r="M7" s="25">
        <f>F7 * G7 * 7543.2264</f>
        <v>150.86452800000001</v>
      </c>
      <c r="N7" s="26">
        <f>SUM(H7:M7)</f>
        <v>2636.0005889399981</v>
      </c>
    </row>
    <row r="8" spans="1:14" ht="25.5">
      <c r="B8" s="20">
        <v>2</v>
      </c>
      <c r="C8" s="21" t="s">
        <v>27</v>
      </c>
      <c r="D8" s="22" t="s">
        <v>28</v>
      </c>
      <c r="E8" s="22" t="s">
        <v>26</v>
      </c>
      <c r="F8" s="23">
        <v>0.08</v>
      </c>
      <c r="G8" s="24">
        <v>1</v>
      </c>
      <c r="H8" s="25">
        <f>F8 * G8 * 37793.3664</f>
        <v>3023.4693120000002</v>
      </c>
      <c r="I8" s="25">
        <f>F8 * G8 * 54429.248874</f>
        <v>4354.3399099199996</v>
      </c>
      <c r="J8" s="25">
        <f>F8 * G8 * 0</f>
        <v>0</v>
      </c>
      <c r="K8" s="25">
        <f>F8 * G8 * 35979.284813</f>
        <v>2878.3427850399999</v>
      </c>
      <c r="L8" s="25">
        <f>F8 * G8 * 14322.74049</f>
        <v>1145.8192392000001</v>
      </c>
      <c r="M8" s="25">
        <f>F8 * G8 * 7558.67328</f>
        <v>604.69386240000006</v>
      </c>
      <c r="N8" s="26">
        <f>SUM(H8:M8)</f>
        <v>12006.665108559999</v>
      </c>
    </row>
    <row r="9" spans="1:14" s="14" customFormat="1" ht="15">
      <c r="B9" s="15"/>
      <c r="C9" s="16" t="s">
        <v>29</v>
      </c>
      <c r="D9" s="33" t="s">
        <v>30</v>
      </c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17" customFormat="1" ht="12.75">
      <c r="B10" s="18"/>
      <c r="C10" s="19" t="s">
        <v>31</v>
      </c>
      <c r="D10" s="34" t="s">
        <v>32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14" ht="38.25">
      <c r="B11" s="20">
        <v>3</v>
      </c>
      <c r="C11" s="21" t="s">
        <v>33</v>
      </c>
      <c r="D11" s="22" t="s">
        <v>34</v>
      </c>
      <c r="E11" s="22" t="s">
        <v>26</v>
      </c>
      <c r="F11" s="23">
        <v>0.03</v>
      </c>
      <c r="G11" s="24">
        <v>1</v>
      </c>
      <c r="H11" s="25">
        <f>F11 * G11 * 16250.1504</f>
        <v>487.50451199999998</v>
      </c>
      <c r="I11" s="25">
        <f>F11 * G11 * 14828.05008</f>
        <v>444.84150240000002</v>
      </c>
      <c r="J11" s="25">
        <f>F11 * G11 * 0</f>
        <v>0</v>
      </c>
      <c r="K11" s="25">
        <f>F11 * G11 * 15470.143181</f>
        <v>464.10429542999998</v>
      </c>
      <c r="L11" s="25">
        <f>F11 * G11 * 5253.72843</f>
        <v>157.6118529</v>
      </c>
      <c r="M11" s="25">
        <f>F11 * G11 * 3250.03008</f>
        <v>97.500902400000001</v>
      </c>
      <c r="N11" s="26">
        <f>SUM(H11:M11)</f>
        <v>1651.5630651300003</v>
      </c>
    </row>
    <row r="12" spans="1:14" ht="25.5">
      <c r="B12" s="20">
        <v>4</v>
      </c>
      <c r="C12" s="21" t="s">
        <v>35</v>
      </c>
      <c r="D12" s="22" t="s">
        <v>36</v>
      </c>
      <c r="E12" s="22" t="s">
        <v>37</v>
      </c>
      <c r="F12" s="23">
        <v>0.05</v>
      </c>
      <c r="G12" s="24">
        <v>1</v>
      </c>
      <c r="H12" s="25">
        <f>F12 * G12 * 2443.6344</f>
        <v>122.18172</v>
      </c>
      <c r="I12" s="25">
        <f>F12 * G12 * 600.324723</f>
        <v>30.016236149999997</v>
      </c>
      <c r="J12" s="25">
        <f>F12 * G12 * 0</f>
        <v>0</v>
      </c>
      <c r="K12" s="25">
        <f>F12 * G12 * 2326.339949</f>
        <v>116.31699745000002</v>
      </c>
      <c r="L12" s="25">
        <f>F12 * G12 * 618.127237999999</f>
        <v>30.906361899999951</v>
      </c>
      <c r="M12" s="25">
        <f>F12 * G12 * 488.72688</f>
        <v>24.436344000000002</v>
      </c>
      <c r="N12" s="26">
        <f>SUM(H12:M12)</f>
        <v>323.85765950000001</v>
      </c>
    </row>
    <row r="13" spans="1:14" s="14" customFormat="1" ht="15">
      <c r="B13" s="15"/>
      <c r="C13" s="16" t="s">
        <v>38</v>
      </c>
      <c r="D13" s="33" t="s">
        <v>39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14" s="17" customFormat="1" ht="12.75">
      <c r="B14" s="18"/>
      <c r="C14" s="19" t="s">
        <v>40</v>
      </c>
      <c r="D14" s="34" t="s">
        <v>41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>
      <c r="B15" s="20">
        <v>5</v>
      </c>
      <c r="C15" s="21" t="s">
        <v>42</v>
      </c>
      <c r="D15" s="22" t="s">
        <v>43</v>
      </c>
      <c r="E15" s="22" t="s">
        <v>44</v>
      </c>
      <c r="F15" s="23">
        <v>10</v>
      </c>
      <c r="G15" s="24">
        <v>1</v>
      </c>
      <c r="H15" s="25">
        <f>F15 * G15 * 22.98468</f>
        <v>229.8468</v>
      </c>
      <c r="I15" s="25">
        <f>F15 * G15 * 54.672</f>
        <v>546.72</v>
      </c>
      <c r="J15" s="25">
        <f>F15 * G15 * 0</f>
        <v>0</v>
      </c>
      <c r="K15" s="25">
        <f>F15 * G15 * 21.881415</f>
        <v>218.81415000000001</v>
      </c>
      <c r="L15" s="25">
        <f>F15 * G15 * 10.986246</f>
        <v>109.86246</v>
      </c>
      <c r="M15" s="25">
        <f>F15 * G15 * 4.596936</f>
        <v>45.969360000000002</v>
      </c>
      <c r="N15" s="26">
        <f>SUM(H15:M15)</f>
        <v>1151.2127700000001</v>
      </c>
    </row>
    <row r="16" spans="1:14" s="14" customFormat="1" ht="15">
      <c r="B16" s="15"/>
      <c r="C16" s="16" t="s">
        <v>45</v>
      </c>
      <c r="D16" s="33" t="s">
        <v>46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2:14" s="17" customFormat="1" ht="12.75">
      <c r="B17" s="18"/>
      <c r="C17" s="19" t="s">
        <v>47</v>
      </c>
      <c r="D17" s="34" t="s">
        <v>48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2:14">
      <c r="B18" s="20">
        <v>6</v>
      </c>
      <c r="C18" s="21" t="s">
        <v>49</v>
      </c>
      <c r="D18" s="22" t="s">
        <v>50</v>
      </c>
      <c r="E18" s="22" t="s">
        <v>51</v>
      </c>
      <c r="F18" s="23">
        <v>1</v>
      </c>
      <c r="G18" s="24">
        <v>1</v>
      </c>
      <c r="H18" s="25">
        <f>F18 * G18 * 967.776</f>
        <v>967.77599999999995</v>
      </c>
      <c r="I18" s="25">
        <f>F18 * G18 * 0</f>
        <v>0</v>
      </c>
      <c r="J18" s="25">
        <f>F18 * G18 * 0</f>
        <v>0</v>
      </c>
      <c r="K18" s="25">
        <f>F18 * G18 * 921.322752</f>
        <v>921.32275200000004</v>
      </c>
      <c r="L18" s="25">
        <f>F18 * G18 * 219.719992</f>
        <v>219.71999199999999</v>
      </c>
      <c r="M18" s="25">
        <f>F18 * G18 * 193.5552</f>
        <v>193.55520000000001</v>
      </c>
      <c r="N18" s="26">
        <f>SUM(H18:M18)</f>
        <v>2302.3739439999999</v>
      </c>
    </row>
    <row r="19" spans="2:14" s="17" customFormat="1" ht="12.75">
      <c r="B19" s="18"/>
      <c r="C19" s="19" t="s">
        <v>52</v>
      </c>
      <c r="D19" s="35" t="s">
        <v>53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2:14" ht="25.5">
      <c r="B20" s="20">
        <v>7</v>
      </c>
      <c r="C20" s="21" t="s">
        <v>54</v>
      </c>
      <c r="D20" s="22" t="s">
        <v>55</v>
      </c>
      <c r="E20" s="22" t="s">
        <v>56</v>
      </c>
      <c r="F20" s="23">
        <v>14.4</v>
      </c>
      <c r="G20" s="24">
        <v>1</v>
      </c>
      <c r="H20" s="25">
        <f>F20 * G20 * 950.793</f>
        <v>13691.4192</v>
      </c>
      <c r="I20" s="25">
        <f>F20 * G20 * 7.170829</f>
        <v>103.2599376</v>
      </c>
      <c r="J20" s="25">
        <f>F20 * G20 * 0</f>
        <v>0</v>
      </c>
      <c r="K20" s="25">
        <f>F20 * G20 * 905.154935999999</f>
        <v>13034.231078399986</v>
      </c>
      <c r="L20" s="25">
        <f>F20 * G20 * 216.620762</f>
        <v>3119.3389728000002</v>
      </c>
      <c r="M20" s="25">
        <f>F20 * G20 * 190.1586</f>
        <v>2738.2838400000001</v>
      </c>
      <c r="N20" s="26">
        <f>SUM(H20:M20)</f>
        <v>32686.533028799986</v>
      </c>
    </row>
    <row r="21" spans="2:14" ht="25.5">
      <c r="B21" s="20">
        <v>8</v>
      </c>
      <c r="C21" s="21" t="s">
        <v>57</v>
      </c>
      <c r="D21" s="22" t="s">
        <v>58</v>
      </c>
      <c r="E21" s="22" t="s">
        <v>56</v>
      </c>
      <c r="F21" s="23">
        <v>14.4</v>
      </c>
      <c r="G21" s="24">
        <v>1</v>
      </c>
      <c r="H21" s="25">
        <f>F21 * G21 * 400.009997</f>
        <v>5760.1439568000005</v>
      </c>
      <c r="I21" s="25">
        <f>F21 * G21 * 0</f>
        <v>0</v>
      </c>
      <c r="J21" s="25">
        <f>F21 * G21 * 68.046825</f>
        <v>979.87428</v>
      </c>
      <c r="K21" s="25">
        <f>F21 * G21 * 380.809517</f>
        <v>5483.6570448000002</v>
      </c>
      <c r="L21" s="25">
        <f>F21 * G21 * 97.99561</f>
        <v>1411.136784</v>
      </c>
      <c r="M21" s="25">
        <f>F21 * G21 * 80.001999</f>
        <v>1152.0287856</v>
      </c>
      <c r="N21" s="26">
        <f>SUM(H21:M21)</f>
        <v>14786.840851200001</v>
      </c>
    </row>
    <row r="22" spans="2:14" s="17" customFormat="1" ht="12.75">
      <c r="B22" s="18"/>
      <c r="C22" s="19" t="s">
        <v>59</v>
      </c>
      <c r="D22" s="35" t="s">
        <v>60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2:14" ht="25.5">
      <c r="B23" s="20">
        <v>9</v>
      </c>
      <c r="C23" s="21" t="s">
        <v>61</v>
      </c>
      <c r="D23" s="22" t="s">
        <v>62</v>
      </c>
      <c r="E23" s="22" t="s">
        <v>63</v>
      </c>
      <c r="F23" s="23">
        <v>144</v>
      </c>
      <c r="G23" s="24">
        <v>1</v>
      </c>
      <c r="H23" s="25">
        <f>F23 * G23 * 223.97976</f>
        <v>32253.085439999999</v>
      </c>
      <c r="I23" s="25">
        <f>F23 * G23 * 0</f>
        <v>0</v>
      </c>
      <c r="J23" s="25">
        <f>F23 * G23 * 0</f>
        <v>0</v>
      </c>
      <c r="K23" s="25">
        <f>F23 * G23 * 213.228732</f>
        <v>30704.937408000002</v>
      </c>
      <c r="L23" s="25">
        <f>F23 * G23 * 50.8514689999999</f>
        <v>7322.6115359999858</v>
      </c>
      <c r="M23" s="25">
        <f>F23 * G23 * 44.795952</f>
        <v>6450.617088</v>
      </c>
      <c r="N23" s="26">
        <f>SUM(H23:M23)</f>
        <v>76731.251471999989</v>
      </c>
    </row>
    <row r="24" spans="2:14" s="17" customFormat="1" ht="12.75">
      <c r="B24" s="18"/>
      <c r="C24" s="19" t="s">
        <v>64</v>
      </c>
      <c r="D24" s="35" t="s">
        <v>65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2:14" s="17" customFormat="1" ht="12.75">
      <c r="B25" s="18"/>
      <c r="C25" s="19" t="s">
        <v>66</v>
      </c>
      <c r="D25" s="36" t="s">
        <v>67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2:14" ht="25.5">
      <c r="B26" s="20">
        <v>10</v>
      </c>
      <c r="C26" s="21" t="s">
        <v>68</v>
      </c>
      <c r="D26" s="22" t="s">
        <v>69</v>
      </c>
      <c r="E26" s="22" t="s">
        <v>70</v>
      </c>
      <c r="F26" s="23">
        <v>0.04</v>
      </c>
      <c r="G26" s="24">
        <v>1</v>
      </c>
      <c r="H26" s="25">
        <f>F26 * G26 * 9435.816</f>
        <v>377.43264000000005</v>
      </c>
      <c r="I26" s="25">
        <f>F26 * G26 * 231.49717</f>
        <v>9.2598868000000003</v>
      </c>
      <c r="J26" s="25">
        <f>F26 * G26 * 0</f>
        <v>0</v>
      </c>
      <c r="K26" s="25">
        <f>F26 * G26 * 8982.89683199999</f>
        <v>359.31587327999961</v>
      </c>
      <c r="L26" s="25">
        <f>F26 * G26 * 2166.692873</f>
        <v>86.667714919999995</v>
      </c>
      <c r="M26" s="25">
        <f>F26 * G26 * 1887.1632</f>
        <v>75.486528000000007</v>
      </c>
      <c r="N26" s="26">
        <f>SUM(H26:M26)</f>
        <v>908.16264299999966</v>
      </c>
    </row>
    <row r="27" spans="2:14" s="17" customFormat="1" ht="12.75">
      <c r="B27" s="18"/>
      <c r="C27" s="19" t="s">
        <v>71</v>
      </c>
      <c r="D27" s="36" t="s">
        <v>72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spans="2:14" ht="25.5">
      <c r="B28" s="20">
        <v>11</v>
      </c>
      <c r="C28" s="21" t="s">
        <v>73</v>
      </c>
      <c r="D28" s="22" t="s">
        <v>74</v>
      </c>
      <c r="E28" s="22" t="s">
        <v>75</v>
      </c>
      <c r="F28" s="23">
        <v>7.0000000000000007E-2</v>
      </c>
      <c r="G28" s="24">
        <v>1</v>
      </c>
      <c r="H28" s="25">
        <f>F28 * G28 * 13548.864</f>
        <v>948.42048000000011</v>
      </c>
      <c r="I28" s="25">
        <f>F28 * G28 * 0</f>
        <v>0</v>
      </c>
      <c r="J28" s="25">
        <f>F28 * G28 * 0</f>
        <v>0</v>
      </c>
      <c r="K28" s="25">
        <f>F28 * G28 * 12898.518528</f>
        <v>902.89629696000009</v>
      </c>
      <c r="L28" s="25">
        <f>F28 * G28 * 3076.079887</f>
        <v>215.32559209000001</v>
      </c>
      <c r="M28" s="25">
        <f>F28 * G28 * 2709.7728</f>
        <v>189.68409600000004</v>
      </c>
      <c r="N28" s="26">
        <f>SUM(H28:M28)</f>
        <v>2256.32646505</v>
      </c>
    </row>
    <row r="29" spans="2:14" s="27" customFormat="1" ht="20.100000000000001" customHeight="1">
      <c r="B29" s="37" t="s">
        <v>76</v>
      </c>
      <c r="C29" s="37"/>
      <c r="D29" s="37"/>
      <c r="E29" s="37"/>
      <c r="F29" s="37"/>
      <c r="G29" s="37"/>
      <c r="H29" s="28">
        <f t="shared" ref="H29:N29" si="0">SUM(H4:H28)</f>
        <v>58615.602700799995</v>
      </c>
      <c r="I29" s="28">
        <f t="shared" si="0"/>
        <v>6249.577113549999</v>
      </c>
      <c r="J29" s="28">
        <f t="shared" si="0"/>
        <v>979.87428</v>
      </c>
      <c r="K29" s="28">
        <f t="shared" si="0"/>
        <v>55802.053834639984</v>
      </c>
      <c r="L29" s="28">
        <f t="shared" si="0"/>
        <v>14070.559132789984</v>
      </c>
      <c r="M29" s="28">
        <f t="shared" si="0"/>
        <v>11723.120534399999</v>
      </c>
      <c r="N29" s="29">
        <f t="shared" si="0"/>
        <v>147440.78759617996</v>
      </c>
    </row>
  </sheetData>
  <mergeCells count="18">
    <mergeCell ref="D25:N25"/>
    <mergeCell ref="D27:N27"/>
    <mergeCell ref="B29:G29"/>
    <mergeCell ref="D16:N16"/>
    <mergeCell ref="D17:N17"/>
    <mergeCell ref="D19:N19"/>
    <mergeCell ref="D22:N22"/>
    <mergeCell ref="D24:N24"/>
    <mergeCell ref="D6:N6"/>
    <mergeCell ref="D9:N9"/>
    <mergeCell ref="D10:N10"/>
    <mergeCell ref="D13:N13"/>
    <mergeCell ref="D14:N14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&amp;C&amp;KCCCCCC&amp;"Arial"Ползунова 9а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Ползунова 9а</dc:title>
  <dc:creator/>
  <cp:lastModifiedBy/>
  <cp:lastPrinted>2022-03-23T06:08:25Z</cp:lastPrinted>
  <dcterms:created xsi:type="dcterms:W3CDTF">2022-03-23T06:08:25Z</dcterms:created>
  <dcterms:modified xsi:type="dcterms:W3CDTF">2022-03-23T06:09:59Z</dcterms:modified>
</cp:coreProperties>
</file>