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840" yWindow="1095" windowWidth="19335" windowHeight="679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30" i="1"/>
  <c r="L30"/>
  <c r="K30"/>
  <c r="J30"/>
  <c r="I30"/>
  <c r="H30"/>
  <c r="N30" s="1"/>
  <c r="M27"/>
  <c r="L27"/>
  <c r="K27"/>
  <c r="J27"/>
  <c r="N27" s="1"/>
  <c r="I27"/>
  <c r="H27"/>
  <c r="M25"/>
  <c r="L25"/>
  <c r="K25"/>
  <c r="J25"/>
  <c r="N25" s="1"/>
  <c r="I25"/>
  <c r="H25"/>
  <c r="M21"/>
  <c r="L21"/>
  <c r="K21"/>
  <c r="J21"/>
  <c r="I21"/>
  <c r="H21"/>
  <c r="N21" s="1"/>
  <c r="M18"/>
  <c r="L18"/>
  <c r="K18"/>
  <c r="J18"/>
  <c r="I18"/>
  <c r="H18"/>
  <c r="N18" s="1"/>
  <c r="M15"/>
  <c r="L15"/>
  <c r="K15"/>
  <c r="J15"/>
  <c r="N15" s="1"/>
  <c r="I15"/>
  <c r="H15"/>
  <c r="M13"/>
  <c r="L13"/>
  <c r="K13"/>
  <c r="J13"/>
  <c r="N13" s="1"/>
  <c r="I13"/>
  <c r="H13"/>
  <c r="M10"/>
  <c r="M31" s="1"/>
  <c r="L10"/>
  <c r="K10"/>
  <c r="J10"/>
  <c r="I10"/>
  <c r="I31" s="1"/>
  <c r="H10"/>
  <c r="N10" s="1"/>
  <c r="M7"/>
  <c r="L7"/>
  <c r="L31" s="1"/>
  <c r="K7"/>
  <c r="J7"/>
  <c r="I7"/>
  <c r="H7"/>
  <c r="N7" s="1"/>
  <c r="M6"/>
  <c r="L6"/>
  <c r="K6"/>
  <c r="K31" s="1"/>
  <c r="J6"/>
  <c r="N6" s="1"/>
  <c r="N31" s="1"/>
  <c r="I6"/>
  <c r="H6"/>
  <c r="J31" l="1"/>
  <c r="H31"/>
</calcChain>
</file>

<file path=xl/sharedStrings.xml><?xml version="1.0" encoding="utf-8"?>
<sst xmlns="http://schemas.openxmlformats.org/spreadsheetml/2006/main" count="84" uniqueCount="81">
  <si>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</si>
  <si>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</si>
  <si>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</si>
  <si>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</si>
  <si>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</si>
  <si>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</si>
  <si>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</si>
  <si>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</si>
  <si>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</si>
  <si>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</si>
  <si>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</si>
  <si>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</si>
  <si>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</si>
  <si>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</si>
  <si>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Красн. пр.50</t>
  </si>
  <si>
    <t>Дата изменения:</t>
  </si>
  <si>
    <t>22.03.2022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</si>
  <si>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</si>
  <si>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</si>
  <si>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</si>
  <si>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</si>
  <si>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</si>
  <si>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</si>
  <si>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</si>
  <si>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</si>
  <si>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1.1.10</t>
  </si>
  <si>
    <t>Восстановление (ремонт) отмостки</t>
  </si>
  <si>
    <t>100 м2 отмостки</t>
  </si>
  <si>
    <t>1.2</t>
  </si>
  <si>
    <t>Кирпичные, каменные и железобетонные стены</t>
  </si>
  <si>
    <t>1.2.4</t>
  </si>
  <si>
    <t>Создание,  восстановление или модернизация гидроизоляции стен</t>
  </si>
  <si>
    <t>1.2.4.6</t>
  </si>
  <si>
    <t>Оштукатуривание поверхностей цоколя из камня или бетона цементно-известковым или цементным раствором</t>
  </si>
  <si>
    <t>100 м2 оштукатуриваемой  поверхности</t>
  </si>
  <si>
    <t>1.2.12</t>
  </si>
  <si>
    <t>Окраска  фасадов</t>
  </si>
  <si>
    <t>1.2.12.5</t>
  </si>
  <si>
    <t>Масляная окраска ранее окрашенных фасадов</t>
  </si>
  <si>
    <t>1.2.12.5.1</t>
  </si>
  <si>
    <t>Простая масляная окраска ранее окрашенных фасадов с подготовкой и расчисткой старой краски до 35 % с земли и лесов</t>
  </si>
  <si>
    <t>100 м2 окрашиваемой поверхности</t>
  </si>
  <si>
    <t>1.2.14</t>
  </si>
  <si>
    <t>Восстановление (ремонт)  водоотводящих устройств наружных  стен</t>
  </si>
  <si>
    <t>1.2.14.4</t>
  </si>
  <si>
    <t>Смена обделок примыканий из листовой стали карнизных свесов, поясков сандриков, оконных и балконных отливов</t>
  </si>
  <si>
    <t>100 м примыканий</t>
  </si>
  <si>
    <t>2.2</t>
  </si>
  <si>
    <t>Системы холодного и горячего водоснабжения</t>
  </si>
  <si>
    <t>2.2.6</t>
  </si>
  <si>
    <t>Ремонт оборудования, приборов и арматуры водопроводной сети общего пользования</t>
  </si>
  <si>
    <t>2.2.6.1</t>
  </si>
  <si>
    <t>Смена вентилей и клапанов обратных муфтовых диаметром до 20 мм</t>
  </si>
  <si>
    <t>2.3</t>
  </si>
  <si>
    <t>Система водоотведения</t>
  </si>
  <si>
    <t>2.3.10</t>
  </si>
  <si>
    <t>Прокладка внутренних трубопроводов канализации из полипропиленовых труб</t>
  </si>
  <si>
    <t>2.3.10.2</t>
  </si>
  <si>
    <t>Прокладка внутренних трубопроводов канализации из полипропиленовых труб диаметром 110 мм</t>
  </si>
  <si>
    <t>100 м трубопровода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</si>
  <si>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</si>
  <si>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</si>
  <si>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</si>
  <si>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</si>
  <si>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</si>
  <si>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</si>
  <si>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</si>
  <si>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</si>
  <si>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</si>
  <si>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</si>
  <si>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</si>
  <si>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</si>
  <si>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</si>
  <si>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3.3</t>
  </si>
  <si>
    <t>Ремонт и установка объектов благоустройства придомовой территории</t>
  </si>
  <si>
    <t>3.3.1</t>
  </si>
  <si>
    <t>Ремонт  объектов  внешнего  благоустройства</t>
  </si>
  <si>
    <t>3.3.1.2</t>
  </si>
  <si>
    <t>Покраска ограждений газона</t>
  </si>
  <si>
    <t>пог.м.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</si>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</sst>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1"/>
  <sheetViews>
    <sheetView tabSelected="1" workbookViewId="0">
      <pane ySplit="1" topLeftCell="A2" activePane="bottomLeft" state="frozen"/>
      <selection pane="bottomLeft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0.6</v>
      </c>
      <c r="G6" s="24">
        <v>1</v>
      </c>
      <c r="H6" s="25">
        <f>F6 * G6 * 1717.8024</f>
        <v>1030.6814400000001</v>
      </c>
      <c r="I6" s="25">
        <f>F6 * G6 * 2684.13</f>
        <v>1610.4780000000001</v>
      </c>
      <c r="J6" s="25">
        <f>F6 * G6 * 0</f>
        <v>0</v>
      </c>
      <c r="K6" s="25">
        <f>F6 * G6 * 1635.347885</f>
        <v>981.20873099999994</v>
      </c>
      <c r="L6" s="25">
        <f>F6 * G6 * 673.178701</f>
        <v>403.90722060000002</v>
      </c>
      <c r="M6" s="25">
        <f>F6 * G6 * 343.56048</f>
        <v>206.13628799999998</v>
      </c>
      <c r="N6" s="26">
        <f>SUM(H6:M6)</f>
        <v>4232.4116795999998</v>
      </c>
    </row>
    <row r="7" spans="1:14">
      <c r="B7" s="20">
        <v>2</v>
      </c>
      <c r="C7" s="21" t="s">
        <v>25</v>
      </c>
      <c r="D7" s="22" t="s">
        <v>26</v>
      </c>
      <c r="E7" s="22" t="s">
        <v>27</v>
      </c>
      <c r="F7" s="23">
        <v>0.1</v>
      </c>
      <c r="G7" s="24">
        <v>1</v>
      </c>
      <c r="H7" s="25">
        <f>F7 * G7 * 8969.9004</f>
        <v>896.99004000000014</v>
      </c>
      <c r="I7" s="25">
        <f>F7 * G7 * 37666.645292</f>
        <v>3766.6645292000003</v>
      </c>
      <c r="J7" s="25">
        <f>F7 * G7 * 0</f>
        <v>0</v>
      </c>
      <c r="K7" s="25">
        <f>F7 * G7 * 8539.345181</f>
        <v>853.9345181000001</v>
      </c>
      <c r="L7" s="25">
        <f>F7 * G7 * 6010.321386</f>
        <v>601.03213859999994</v>
      </c>
      <c r="M7" s="25">
        <f>F7 * G7 * 1793.98008</f>
        <v>179.398008</v>
      </c>
      <c r="N7" s="26">
        <f>SUM(H7:M7)</f>
        <v>6298.0192338999996</v>
      </c>
    </row>
    <row r="8" spans="1:14" s="14" customFormat="1" ht="15">
      <c r="B8" s="15"/>
      <c r="C8" s="16" t="s">
        <v>28</v>
      </c>
      <c r="D8" s="33" t="s">
        <v>29</v>
      </c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s="17" customFormat="1" ht="12.75">
      <c r="B9" s="18"/>
      <c r="C9" s="19" t="s">
        <v>30</v>
      </c>
      <c r="D9" s="34" t="s">
        <v>31</v>
      </c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38.25">
      <c r="B10" s="20">
        <v>3</v>
      </c>
      <c r="C10" s="21" t="s">
        <v>32</v>
      </c>
      <c r="D10" s="22" t="s">
        <v>33</v>
      </c>
      <c r="E10" s="22" t="s">
        <v>34</v>
      </c>
      <c r="F10" s="23">
        <v>1.05</v>
      </c>
      <c r="G10" s="24">
        <v>1</v>
      </c>
      <c r="H10" s="25">
        <f>F10 * G10 * 19411.5792</f>
        <v>20382.158160000003</v>
      </c>
      <c r="I10" s="25">
        <f>F10 * G10 * 5501.945803</f>
        <v>5777.0430931499995</v>
      </c>
      <c r="J10" s="25">
        <f>F10 * G10 * 1518.335665</f>
        <v>1594.25244825</v>
      </c>
      <c r="K10" s="25">
        <f>F10 * G10 * 19522.066078</f>
        <v>20498.169381899999</v>
      </c>
      <c r="L10" s="25">
        <f>F10 * G10 * 5280.82372</f>
        <v>5544.8649060000007</v>
      </c>
      <c r="M10" s="25">
        <f>F10 * G10 * 4101.274386</f>
        <v>4306.3381053000003</v>
      </c>
      <c r="N10" s="26">
        <f>SUM(H10:M10)</f>
        <v>58102.826094600001</v>
      </c>
    </row>
    <row r="11" spans="1:14" s="17" customFormat="1" ht="12.75">
      <c r="B11" s="18"/>
      <c r="C11" s="19" t="s">
        <v>35</v>
      </c>
      <c r="D11" s="34" t="s">
        <v>36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4" s="17" customFormat="1" ht="12.75">
      <c r="B12" s="18"/>
      <c r="C12" s="19" t="s">
        <v>37</v>
      </c>
      <c r="D12" s="35" t="s">
        <v>38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</row>
    <row r="13" spans="1:14" ht="38.25">
      <c r="B13" s="20">
        <v>4</v>
      </c>
      <c r="C13" s="21" t="s">
        <v>39</v>
      </c>
      <c r="D13" s="22" t="s">
        <v>40</v>
      </c>
      <c r="E13" s="22" t="s">
        <v>41</v>
      </c>
      <c r="F13" s="23">
        <v>1.05</v>
      </c>
      <c r="G13" s="24">
        <v>1</v>
      </c>
      <c r="H13" s="25">
        <f>F13 * G13 * 8391.62976</f>
        <v>8811.2112479999996</v>
      </c>
      <c r="I13" s="25">
        <f>F13 * G13 * 2005.601956</f>
        <v>2105.8820538</v>
      </c>
      <c r="J13" s="25">
        <f>F13 * G13 * 0.55979</f>
        <v>0.58777950000000001</v>
      </c>
      <c r="K13" s="25">
        <f>F13 * G13 * 7988.831532</f>
        <v>8388.2731086000003</v>
      </c>
      <c r="L13" s="25">
        <f>F13 * G13 * 2116.852118</f>
        <v>2222.6947239000001</v>
      </c>
      <c r="M13" s="25">
        <f>F13 * G13 * 1678.325952</f>
        <v>1762.2422495999999</v>
      </c>
      <c r="N13" s="26">
        <f>SUM(H13:M13)</f>
        <v>23290.8911634</v>
      </c>
    </row>
    <row r="14" spans="1:14" s="17" customFormat="1" ht="12.75">
      <c r="B14" s="18"/>
      <c r="C14" s="19" t="s">
        <v>42</v>
      </c>
      <c r="D14" s="34" t="s">
        <v>43</v>
      </c>
      <c r="E14" s="34"/>
      <c r="F14" s="34"/>
      <c r="G14" s="34"/>
      <c r="H14" s="34"/>
      <c r="I14" s="34"/>
      <c r="J14" s="34"/>
      <c r="K14" s="34"/>
      <c r="L14" s="34"/>
      <c r="M14" s="34"/>
      <c r="N14" s="34"/>
    </row>
    <row r="15" spans="1:14" ht="25.5">
      <c r="B15" s="20">
        <v>5</v>
      </c>
      <c r="C15" s="21" t="s">
        <v>44</v>
      </c>
      <c r="D15" s="22" t="s">
        <v>45</v>
      </c>
      <c r="E15" s="22" t="s">
        <v>46</v>
      </c>
      <c r="F15" s="23">
        <v>0.05</v>
      </c>
      <c r="G15" s="24">
        <v>1</v>
      </c>
      <c r="H15" s="25">
        <f>F15 * G15 * 15288.372</f>
        <v>764.41859999999997</v>
      </c>
      <c r="I15" s="25">
        <f>F15 * G15 * 32407.635381</f>
        <v>1620.38176905</v>
      </c>
      <c r="J15" s="25">
        <f>F15 * G15 * 0</f>
        <v>0</v>
      </c>
      <c r="K15" s="25">
        <f>F15 * G15 * 14554.530144</f>
        <v>727.72650720000001</v>
      </c>
      <c r="L15" s="25">
        <f>F15 * G15 * 6890.016358</f>
        <v>344.50081790000002</v>
      </c>
      <c r="M15" s="25">
        <f>F15 * G15 * 3057.6744</f>
        <v>152.88372000000001</v>
      </c>
      <c r="N15" s="26">
        <f>SUM(H15:M15)</f>
        <v>3609.9114141499999</v>
      </c>
    </row>
    <row r="16" spans="1:14" s="14" customFormat="1" ht="15">
      <c r="B16" s="15"/>
      <c r="C16" s="16" t="s">
        <v>47</v>
      </c>
      <c r="D16" s="33" t="s">
        <v>48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</row>
    <row r="17" spans="2:14" s="17" customFormat="1" ht="12.75">
      <c r="B17" s="18"/>
      <c r="C17" s="19" t="s">
        <v>49</v>
      </c>
      <c r="D17" s="34" t="s">
        <v>50</v>
      </c>
      <c r="E17" s="34"/>
      <c r="F17" s="34"/>
      <c r="G17" s="34"/>
      <c r="H17" s="34"/>
      <c r="I17" s="34"/>
      <c r="J17" s="34"/>
      <c r="K17" s="34"/>
      <c r="L17" s="34"/>
      <c r="M17" s="34"/>
      <c r="N17" s="34"/>
    </row>
    <row r="18" spans="2:14" ht="25.5">
      <c r="B18" s="20">
        <v>6</v>
      </c>
      <c r="C18" s="21" t="s">
        <v>51</v>
      </c>
      <c r="D18" s="22" t="s">
        <v>52</v>
      </c>
      <c r="E18" s="22" t="s">
        <v>24</v>
      </c>
      <c r="F18" s="23">
        <v>0.01</v>
      </c>
      <c r="G18" s="24">
        <v>1</v>
      </c>
      <c r="H18" s="25">
        <f>F18 * G18 * 20853.288</f>
        <v>208.53288000000001</v>
      </c>
      <c r="I18" s="25">
        <f>F18 * G18 * 14281.888527</f>
        <v>142.81888526999998</v>
      </c>
      <c r="J18" s="25">
        <f>F18 * G18 * 0</f>
        <v>0</v>
      </c>
      <c r="K18" s="25">
        <f>F18 * G18 * 19852.330176</f>
        <v>198.52330176000001</v>
      </c>
      <c r="L18" s="25">
        <f>F18 * G18 * 6241.186334</f>
        <v>62.411863340000004</v>
      </c>
      <c r="M18" s="25">
        <f>F18 * G18 * 4170.6576</f>
        <v>41.706575999999998</v>
      </c>
      <c r="N18" s="26">
        <f>SUM(H18:M18)</f>
        <v>653.99350636999998</v>
      </c>
    </row>
    <row r="19" spans="2:14" s="14" customFormat="1" ht="15">
      <c r="B19" s="15"/>
      <c r="C19" s="16" t="s">
        <v>53</v>
      </c>
      <c r="D19" s="33" t="s">
        <v>54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</row>
    <row r="20" spans="2:14" s="17" customFormat="1" ht="12.75">
      <c r="B20" s="18"/>
      <c r="C20" s="19" t="s">
        <v>55</v>
      </c>
      <c r="D20" s="34" t="s">
        <v>56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</row>
    <row r="21" spans="2:14" ht="25.5">
      <c r="B21" s="20">
        <v>7</v>
      </c>
      <c r="C21" s="21" t="s">
        <v>57</v>
      </c>
      <c r="D21" s="22" t="s">
        <v>58</v>
      </c>
      <c r="E21" s="22" t="s">
        <v>59</v>
      </c>
      <c r="F21" s="23">
        <v>2.5000000000000001E-2</v>
      </c>
      <c r="G21" s="24">
        <v>1</v>
      </c>
      <c r="H21" s="25">
        <f>F21 * G21 * 14892.674832</f>
        <v>372.31687080000006</v>
      </c>
      <c r="I21" s="25">
        <f>F21 * G21 * 24214.966772</f>
        <v>605.37416930000006</v>
      </c>
      <c r="J21" s="25">
        <f>F21 * G21 * 1.114113</f>
        <v>2.7852824999999998E-2</v>
      </c>
      <c r="K21" s="25">
        <f>F21 * G21 * 14177.82644</f>
        <v>354.44566100000003</v>
      </c>
      <c r="L21" s="25">
        <f>F21 * G21 * 5935.969857</f>
        <v>148.399246425</v>
      </c>
      <c r="M21" s="25">
        <f>F21 * G21 * 2978.534966</f>
        <v>74.463374150000007</v>
      </c>
      <c r="N21" s="26">
        <f>SUM(H21:M21)</f>
        <v>1555.0271745</v>
      </c>
    </row>
    <row r="22" spans="2:14" s="14" customFormat="1" ht="15">
      <c r="B22" s="15"/>
      <c r="C22" s="16" t="s">
        <v>60</v>
      </c>
      <c r="D22" s="33" t="s">
        <v>61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</row>
    <row r="23" spans="2:14" s="17" customFormat="1" ht="12.75">
      <c r="B23" s="18"/>
      <c r="C23" s="19" t="s">
        <v>62</v>
      </c>
      <c r="D23" s="34" t="s">
        <v>63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2:14" s="17" customFormat="1" ht="12.75">
      <c r="B24" s="18"/>
      <c r="C24" s="19" t="s">
        <v>64</v>
      </c>
      <c r="D24" s="35" t="s">
        <v>65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</row>
    <row r="25" spans="2:14" ht="25.5">
      <c r="B25" s="20">
        <v>8</v>
      </c>
      <c r="C25" s="21" t="s">
        <v>66</v>
      </c>
      <c r="D25" s="22" t="s">
        <v>67</v>
      </c>
      <c r="E25" s="22" t="s">
        <v>59</v>
      </c>
      <c r="F25" s="23">
        <v>19.2</v>
      </c>
      <c r="G25" s="24">
        <v>1</v>
      </c>
      <c r="H25" s="25">
        <f>F25 * G25 * 950.793</f>
        <v>18255.225599999998</v>
      </c>
      <c r="I25" s="25">
        <f>F25 * G25 * 7.170829</f>
        <v>137.6799168</v>
      </c>
      <c r="J25" s="25">
        <f>F25 * G25 * 0</f>
        <v>0</v>
      </c>
      <c r="K25" s="25">
        <f>F25 * G25 * 905.154935999999</f>
        <v>17378.974771199981</v>
      </c>
      <c r="L25" s="25">
        <f>F25 * G25 * 216.620762</f>
        <v>4159.1186304000003</v>
      </c>
      <c r="M25" s="25">
        <f>F25 * G25 * 190.1586</f>
        <v>3651.0451200000002</v>
      </c>
      <c r="N25" s="26">
        <f>SUM(H25:M25)</f>
        <v>43582.044038399981</v>
      </c>
    </row>
    <row r="26" spans="2:14" s="17" customFormat="1" ht="12.75">
      <c r="B26" s="18"/>
      <c r="C26" s="19" t="s">
        <v>68</v>
      </c>
      <c r="D26" s="35" t="s">
        <v>69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</row>
    <row r="27" spans="2:14" ht="25.5">
      <c r="B27" s="20">
        <v>9</v>
      </c>
      <c r="C27" s="21" t="s">
        <v>70</v>
      </c>
      <c r="D27" s="22" t="s">
        <v>71</v>
      </c>
      <c r="E27" s="22" t="s">
        <v>72</v>
      </c>
      <c r="F27" s="23">
        <v>57.6</v>
      </c>
      <c r="G27" s="24">
        <v>1</v>
      </c>
      <c r="H27" s="25">
        <f>F27 * G27 * 223.97976</f>
        <v>12901.234176</v>
      </c>
      <c r="I27" s="25">
        <f>F27 * G27 * 0</f>
        <v>0</v>
      </c>
      <c r="J27" s="25">
        <f>F27 * G27 * 0</f>
        <v>0</v>
      </c>
      <c r="K27" s="25">
        <f>F27 * G27 * 213.228732</f>
        <v>12281.9749632</v>
      </c>
      <c r="L27" s="25">
        <f>F27 * G27 * 50.8514689999999</f>
        <v>2929.0446143999943</v>
      </c>
      <c r="M27" s="25">
        <f>F27 * G27 * 44.795952</f>
        <v>2580.2468352000001</v>
      </c>
      <c r="N27" s="26">
        <f>SUM(H27:M27)</f>
        <v>30692.500588799994</v>
      </c>
    </row>
    <row r="28" spans="2:14" s="14" customFormat="1" ht="15">
      <c r="B28" s="15"/>
      <c r="C28" s="16" t="s">
        <v>73</v>
      </c>
      <c r="D28" s="33" t="s">
        <v>74</v>
      </c>
      <c r="E28" s="33"/>
      <c r="F28" s="33"/>
      <c r="G28" s="33"/>
      <c r="H28" s="33"/>
      <c r="I28" s="33"/>
      <c r="J28" s="33"/>
      <c r="K28" s="33"/>
      <c r="L28" s="33"/>
      <c r="M28" s="33"/>
      <c r="N28" s="33"/>
    </row>
    <row r="29" spans="2:14" s="17" customFormat="1" ht="12.75">
      <c r="B29" s="18"/>
      <c r="C29" s="19" t="s">
        <v>75</v>
      </c>
      <c r="D29" s="34" t="s">
        <v>76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</row>
    <row r="30" spans="2:14">
      <c r="B30" s="20">
        <v>10</v>
      </c>
      <c r="C30" s="21" t="s">
        <v>77</v>
      </c>
      <c r="D30" s="22" t="s">
        <v>78</v>
      </c>
      <c r="E30" s="22" t="s">
        <v>79</v>
      </c>
      <c r="F30" s="23">
        <v>80</v>
      </c>
      <c r="G30" s="24">
        <v>1</v>
      </c>
      <c r="H30" s="25">
        <f>F30 * G30 * 32.568</f>
        <v>2605.4399999999996</v>
      </c>
      <c r="I30" s="25">
        <f>F30 * G30 * 3.7673</f>
        <v>301.38400000000001</v>
      </c>
      <c r="J30" s="25">
        <f>F30 * G30 * 0</f>
        <v>0</v>
      </c>
      <c r="K30" s="25">
        <f>F30 * G30 * 31.004736</f>
        <v>2480.3788800000002</v>
      </c>
      <c r="L30" s="25">
        <f>F30 * G30 * 7.791558</f>
        <v>623.32464000000004</v>
      </c>
      <c r="M30" s="25">
        <f>F30 * G30 * 6.5136</f>
        <v>521.08799999999997</v>
      </c>
      <c r="N30" s="26">
        <f>SUM(H30:M30)</f>
        <v>6531.6155199999994</v>
      </c>
    </row>
    <row r="31" spans="2:14" s="27" customFormat="1" ht="20.100000000000001" customHeight="1">
      <c r="B31" s="36" t="s">
        <v>80</v>
      </c>
      <c r="C31" s="36"/>
      <c r="D31" s="36"/>
      <c r="E31" s="36"/>
      <c r="F31" s="36"/>
      <c r="G31" s="36"/>
      <c r="H31" s="28">
        <f t="shared" ref="H31:N31" si="0">SUM(H4:H30)</f>
        <v>66228.209014799999</v>
      </c>
      <c r="I31" s="28">
        <f t="shared" si="0"/>
        <v>16067.706416569999</v>
      </c>
      <c r="J31" s="28">
        <f t="shared" si="0"/>
        <v>1594.868080575</v>
      </c>
      <c r="K31" s="28">
        <f t="shared" si="0"/>
        <v>64143.609823959981</v>
      </c>
      <c r="L31" s="28">
        <f t="shared" si="0"/>
        <v>17039.298801564993</v>
      </c>
      <c r="M31" s="28">
        <f t="shared" si="0"/>
        <v>13475.54827625</v>
      </c>
      <c r="N31" s="29">
        <f t="shared" si="0"/>
        <v>178549.24041371996</v>
      </c>
    </row>
  </sheetData>
  <mergeCells count="21">
    <mergeCell ref="B31:G31"/>
    <mergeCell ref="D23:N23"/>
    <mergeCell ref="D24:N24"/>
    <mergeCell ref="D26:N26"/>
    <mergeCell ref="D28:N28"/>
    <mergeCell ref="D29:N29"/>
    <mergeCell ref="D16:N16"/>
    <mergeCell ref="D17:N17"/>
    <mergeCell ref="D19:N19"/>
    <mergeCell ref="D20:N20"/>
    <mergeCell ref="D22:N22"/>
    <mergeCell ref="D8:N8"/>
    <mergeCell ref="D9:N9"/>
    <mergeCell ref="D11:N11"/>
    <mergeCell ref="D12:N12"/>
    <mergeCell ref="D14:N14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&amp;C&amp;KCCCCCC&amp;"Arial"Красн. пр.50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Красн. пр.50</dc:title>
  <dc:creator/>
  <cp:lastModifiedBy/>
  <cp:lastPrinted>2022-03-22T13:41:32Z</cp:lastPrinted>
  <dcterms:created xsi:type="dcterms:W3CDTF">2022-03-22T13:41:32Z</dcterms:created>
  <dcterms:modified xsi:type="dcterms:W3CDTF">2022-03-22T13:43:33Z</dcterms:modified>
</cp:coreProperties>
</file>