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840" yWindow="1095" windowWidth="19335" windowHeight="679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2" i="1"/>
  <c r="L32"/>
  <c r="K32"/>
  <c r="J32"/>
  <c r="I32"/>
  <c r="H32"/>
  <c r="N32" s="1"/>
  <c r="M30"/>
  <c r="L30"/>
  <c r="K30"/>
  <c r="J30"/>
  <c r="I30"/>
  <c r="H30"/>
  <c r="N30" s="1"/>
  <c r="M26"/>
  <c r="L26"/>
  <c r="K26"/>
  <c r="J26"/>
  <c r="I26"/>
  <c r="N26" s="1"/>
  <c r="H26"/>
  <c r="M24"/>
  <c r="L24"/>
  <c r="K24"/>
  <c r="J24"/>
  <c r="N24" s="1"/>
  <c r="I24"/>
  <c r="H24"/>
  <c r="M22"/>
  <c r="L22"/>
  <c r="K22"/>
  <c r="J22"/>
  <c r="I22"/>
  <c r="H22"/>
  <c r="N22" s="1"/>
  <c r="M19"/>
  <c r="L19"/>
  <c r="K19"/>
  <c r="J19"/>
  <c r="I19"/>
  <c r="H19"/>
  <c r="N19" s="1"/>
  <c r="M16"/>
  <c r="L16"/>
  <c r="K16"/>
  <c r="J16"/>
  <c r="I16"/>
  <c r="N16" s="1"/>
  <c r="H16"/>
  <c r="M15"/>
  <c r="L15"/>
  <c r="K15"/>
  <c r="J15"/>
  <c r="J33" s="1"/>
  <c r="I15"/>
  <c r="H15"/>
  <c r="M11"/>
  <c r="L11"/>
  <c r="K11"/>
  <c r="J11"/>
  <c r="I11"/>
  <c r="H11"/>
  <c r="N11" s="1"/>
  <c r="M7"/>
  <c r="L7"/>
  <c r="K7"/>
  <c r="J7"/>
  <c r="I7"/>
  <c r="H7"/>
  <c r="N7" s="1"/>
  <c r="M6"/>
  <c r="M33" s="1"/>
  <c r="L6"/>
  <c r="L33" s="1"/>
  <c r="K6"/>
  <c r="K33" s="1"/>
  <c r="J6"/>
  <c r="N6" s="1"/>
  <c r="I6"/>
  <c r="I33" s="1"/>
  <c r="H6"/>
  <c r="H33" s="1"/>
  <c r="N33" l="1"/>
  <c r="N15"/>
</calcChain>
</file>

<file path=xl/sharedStrings.xml><?xml version="1.0" encoding="utf-8"?>
<sst xmlns="http://schemas.openxmlformats.org/spreadsheetml/2006/main" count="89" uniqueCount="84">
  <si>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</si>
  <si>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</si>
  <si>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</si>
  <si>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</si>
  <si>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</si>
  <si>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</si>
  <si>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</si>
  <si>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</si>
  <si>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</si>
  <si>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</si>
  <si>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</si>
  <si>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</si>
  <si>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</si>
  <si>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</si>
  <si>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Кр. проспект 54</t>
  </si>
  <si>
    <t>Дата изменения:</t>
  </si>
  <si>
    <t>22.03.2022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</si>
  <si>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</si>
  <si>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</si>
  <si>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</si>
  <si>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</si>
  <si>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</si>
  <si>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</si>
  <si>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</si>
  <si>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</si>
  <si>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1.1.7.5</t>
  </si>
  <si>
    <t>Замена патронов</t>
  </si>
  <si>
    <t>1.2</t>
  </si>
  <si>
    <t>Кирпичные, каменные и железобетонные стены</t>
  </si>
  <si>
    <t>1.2.12</t>
  </si>
  <si>
    <t>Окраска  фасадов</t>
  </si>
  <si>
    <t>1.2.12.5</t>
  </si>
  <si>
    <t>Масляная окраска ранее окрашенных фасадов</t>
  </si>
  <si>
    <t>1.2.12.5.1</t>
  </si>
  <si>
    <t>Простая масляная окраска ранее окрашенных фасадов с подготовкой и расчисткой старой краски до 35 % с земли и лесов</t>
  </si>
  <si>
    <t>100 м2 окрашиваемой поверхности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</si>
  <si>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</si>
  <si>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</si>
  <si>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</si>
  <si>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</si>
  <si>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</si>
  <si>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</si>
  <si>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</si>
  <si>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</si>
  <si>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</si>
  <si>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2.1.2.1.3</t>
  </si>
  <si>
    <t>Смена отдельных участков трубопроводов из стальных водогазопроводных неоцинкованных труб диаметром 25 мм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</si>
  <si>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</si>
  <si>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</si>
  <si>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</si>
  <si>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</si>
  <si>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2.1.8.8.2</t>
  </si>
  <si>
    <t>Смена вентиля диаметром 25 мм</t>
  </si>
  <si>
    <t>100 вентилей</t>
  </si>
  <si>
    <t>2.2</t>
  </si>
  <si>
    <t>Системы холодного и горячего водоснабжения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</si>
  <si>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</si>
  <si>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</si>
  <si>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</si>
  <si>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</si>
  <si>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</si>
  <si>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</si>
  <si>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</si>
  <si>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</si>
  <si>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</si>
  <si>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</si>
  <si>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</si>
  <si>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2.5.4</t>
  </si>
  <si>
    <t>Ремонт, замена  внутридомовых электрических сетей</t>
  </si>
  <si>
    <t>1000 пог.м.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</si>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</sst>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  <family val="2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b/>
      <sz val="9"/>
      <color rgb="FFFFFFFF"/>
      <name val="Calibri"/>
      <family val="2"/>
      <charset val="204"/>
    </font>
    <font>
      <b/>
      <sz val="18"/>
      <color rgb="FF000099"/>
      <name val="Calibri"/>
      <family val="2"/>
      <charset val="204"/>
    </font>
    <font>
      <i/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rgb="FF707070"/>
      <name val="Calibri"/>
      <family val="2"/>
      <charset val="204"/>
    </font>
    <font>
      <b/>
      <sz val="11"/>
      <color rgb="FFFFFFFF"/>
      <name val="Calibri"/>
      <family val="2"/>
      <charset val="204"/>
    </font>
    <font>
      <b/>
      <sz val="10"/>
      <color rgb="FFFFFFFF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abSelected="1" workbookViewId="0">
      <pane ySplit="1" topLeftCell="A5" activePane="bottomLeft" state="frozen"/>
      <selection pane="bottomLeft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0.18</v>
      </c>
      <c r="G6" s="24">
        <v>1</v>
      </c>
      <c r="H6" s="25">
        <f>F6 * G6 * 1717.8024</f>
        <v>309.204432</v>
      </c>
      <c r="I6" s="25">
        <f>F6 * G6 * 2684.13</f>
        <v>483.14339999999999</v>
      </c>
      <c r="J6" s="25">
        <f>F6 * G6 * 0</f>
        <v>0</v>
      </c>
      <c r="K6" s="25">
        <f>F6 * G6 * 1635.347885</f>
        <v>294.36261929999995</v>
      </c>
      <c r="L6" s="25">
        <f>F6 * G6 * 673.178701</f>
        <v>121.17216618</v>
      </c>
      <c r="M6" s="25">
        <f>F6 * G6 * 343.56048</f>
        <v>61.840886399999995</v>
      </c>
      <c r="N6" s="26">
        <f>SUM(H6:M6)</f>
        <v>1269.72350388</v>
      </c>
    </row>
    <row r="7" spans="1:14">
      <c r="B7" s="20">
        <v>2</v>
      </c>
      <c r="C7" s="21" t="s">
        <v>25</v>
      </c>
      <c r="D7" s="22" t="s">
        <v>26</v>
      </c>
      <c r="E7" s="22" t="s">
        <v>24</v>
      </c>
      <c r="F7" s="23">
        <v>0.05</v>
      </c>
      <c r="G7" s="24">
        <v>1</v>
      </c>
      <c r="H7" s="25">
        <f>F7 * G7 * 8765.064</f>
        <v>438.25320000000005</v>
      </c>
      <c r="I7" s="25">
        <f>F7 * G7 * 3219.12</f>
        <v>160.95600000000002</v>
      </c>
      <c r="J7" s="25">
        <f>F7 * G7 * 0</f>
        <v>0</v>
      </c>
      <c r="K7" s="25">
        <f>F7 * G7 * 8344.340928</f>
        <v>417.21704640000002</v>
      </c>
      <c r="L7" s="25">
        <f>F7 * G7 * 2329.602231</f>
        <v>116.48011155</v>
      </c>
      <c r="M7" s="25">
        <f>F7 * G7 * 1753.0128</f>
        <v>87.65064000000001</v>
      </c>
      <c r="N7" s="26">
        <f>SUM(H7:M7)</f>
        <v>1220.5569979500001</v>
      </c>
    </row>
    <row r="8" spans="1:14" s="14" customFormat="1" ht="15">
      <c r="B8" s="15"/>
      <c r="C8" s="16" t="s">
        <v>27</v>
      </c>
      <c r="D8" s="33" t="s">
        <v>28</v>
      </c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s="17" customFormat="1" ht="12.75">
      <c r="B9" s="18"/>
      <c r="C9" s="19" t="s">
        <v>29</v>
      </c>
      <c r="D9" s="34" t="s">
        <v>30</v>
      </c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s="17" customFormat="1" ht="12.75">
      <c r="B10" s="18"/>
      <c r="C10" s="19" t="s">
        <v>31</v>
      </c>
      <c r="D10" s="35" t="s">
        <v>32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</row>
    <row r="11" spans="1:14" ht="38.25">
      <c r="B11" s="20">
        <v>3</v>
      </c>
      <c r="C11" s="21" t="s">
        <v>33</v>
      </c>
      <c r="D11" s="22" t="s">
        <v>34</v>
      </c>
      <c r="E11" s="22" t="s">
        <v>35</v>
      </c>
      <c r="F11" s="23">
        <v>0.05</v>
      </c>
      <c r="G11" s="24">
        <v>1</v>
      </c>
      <c r="H11" s="25">
        <f>F11 * G11 * 8391.62976</f>
        <v>419.58148800000004</v>
      </c>
      <c r="I11" s="25">
        <f>F11 * G11 * 2005.601956</f>
        <v>100.28009780000001</v>
      </c>
      <c r="J11" s="25">
        <f>F11 * G11 * 0.55979</f>
        <v>2.79895E-2</v>
      </c>
      <c r="K11" s="25">
        <f>F11 * G11 * 7988.831532</f>
        <v>399.44157660000002</v>
      </c>
      <c r="L11" s="25">
        <f>F11 * G11 * 2116.852118</f>
        <v>105.8426059</v>
      </c>
      <c r="M11" s="25">
        <f>F11 * G11 * 1678.325952</f>
        <v>83.916297600000007</v>
      </c>
      <c r="N11" s="26">
        <f>SUM(H11:M11)</f>
        <v>1109.0900554000002</v>
      </c>
    </row>
    <row r="12" spans="1:14" s="14" customFormat="1" ht="15">
      <c r="B12" s="15"/>
      <c r="C12" s="16" t="s">
        <v>36</v>
      </c>
      <c r="D12" s="33" t="s">
        <v>37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17" customFormat="1" ht="12.75">
      <c r="B13" s="18"/>
      <c r="C13" s="19" t="s">
        <v>38</v>
      </c>
      <c r="D13" s="34" t="s">
        <v>39</v>
      </c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4" s="17" customFormat="1" ht="12.75">
      <c r="B14" s="18"/>
      <c r="C14" s="19" t="s">
        <v>40</v>
      </c>
      <c r="D14" s="35" t="s">
        <v>41</v>
      </c>
      <c r="E14" s="35"/>
      <c r="F14" s="35"/>
      <c r="G14" s="35"/>
      <c r="H14" s="35"/>
      <c r="I14" s="35"/>
      <c r="J14" s="35"/>
      <c r="K14" s="35"/>
      <c r="L14" s="35"/>
      <c r="M14" s="35"/>
      <c r="N14" s="35"/>
    </row>
    <row r="15" spans="1:14" ht="38.25">
      <c r="B15" s="20">
        <v>4</v>
      </c>
      <c r="C15" s="21" t="s">
        <v>42</v>
      </c>
      <c r="D15" s="22" t="s">
        <v>43</v>
      </c>
      <c r="E15" s="22" t="s">
        <v>44</v>
      </c>
      <c r="F15" s="23">
        <v>0.08</v>
      </c>
      <c r="G15" s="24">
        <v>1</v>
      </c>
      <c r="H15" s="25">
        <f>F15 * G15 * 22070.1378</f>
        <v>1765.611024</v>
      </c>
      <c r="I15" s="25">
        <f>F15 * G15 * 10897.981095</f>
        <v>871.83848760000001</v>
      </c>
      <c r="J15" s="25">
        <f>F15 * G15 * 0</f>
        <v>0</v>
      </c>
      <c r="K15" s="25">
        <f>F15 * G15 * 21010.7711859999</f>
        <v>1680.861694879992</v>
      </c>
      <c r="L15" s="25">
        <f>F15 * G15 * 6160.452811</f>
        <v>492.83622488000003</v>
      </c>
      <c r="M15" s="25">
        <f>F15 * G15 * 4414.02756</f>
        <v>353.12220480000002</v>
      </c>
      <c r="N15" s="26">
        <f>SUM(H15:M15)</f>
        <v>5164.2696361599919</v>
      </c>
    </row>
    <row r="16" spans="1:14" ht="38.25">
      <c r="B16" s="20">
        <v>5</v>
      </c>
      <c r="C16" s="21" t="s">
        <v>45</v>
      </c>
      <c r="D16" s="22" t="s">
        <v>46</v>
      </c>
      <c r="E16" s="22" t="s">
        <v>44</v>
      </c>
      <c r="F16" s="23">
        <v>0.04</v>
      </c>
      <c r="G16" s="24">
        <v>1</v>
      </c>
      <c r="H16" s="25">
        <f>F16 * G16 * 22490.286</f>
        <v>899.61144000000002</v>
      </c>
      <c r="I16" s="25">
        <f>F16 * G16 * 15520.079455</f>
        <v>620.80317819999993</v>
      </c>
      <c r="J16" s="25">
        <f>F16 * G16 * 0</f>
        <v>0</v>
      </c>
      <c r="K16" s="25">
        <f>F16 * G16 * 21410.752272</f>
        <v>856.43009088000008</v>
      </c>
      <c r="L16" s="25">
        <f>F16 * G16 * 6743.472955</f>
        <v>269.7389182</v>
      </c>
      <c r="M16" s="25">
        <f>F16 * G16 * 4498.0572</f>
        <v>179.92228800000001</v>
      </c>
      <c r="N16" s="26">
        <f>SUM(H16:M16)</f>
        <v>2826.5059152800004</v>
      </c>
    </row>
    <row r="17" spans="2:14" s="17" customFormat="1" ht="12.75">
      <c r="B17" s="18"/>
      <c r="C17" s="19" t="s">
        <v>47</v>
      </c>
      <c r="D17" s="34" t="s">
        <v>48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 s="17" customFormat="1" ht="12.75">
      <c r="B18" s="18"/>
      <c r="C18" s="19" t="s">
        <v>49</v>
      </c>
      <c r="D18" s="35" t="s">
        <v>50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</row>
    <row r="19" spans="2:14">
      <c r="B19" s="20">
        <v>6</v>
      </c>
      <c r="C19" s="21" t="s">
        <v>51</v>
      </c>
      <c r="D19" s="22" t="s">
        <v>52</v>
      </c>
      <c r="E19" s="22" t="s">
        <v>53</v>
      </c>
      <c r="F19" s="23">
        <v>0.1</v>
      </c>
      <c r="G19" s="24">
        <v>1</v>
      </c>
      <c r="H19" s="25">
        <f>F19 * G19 * 14193.504</f>
        <v>1419.3504000000003</v>
      </c>
      <c r="I19" s="25">
        <f>F19 * G19 * 16814.208052</f>
        <v>1681.4208052000004</v>
      </c>
      <c r="J19" s="25">
        <f>F19 * G19 * 0</f>
        <v>0</v>
      </c>
      <c r="K19" s="25">
        <f>F19 * G19 * 13512.2158079999</f>
        <v>1351.2215807999901</v>
      </c>
      <c r="L19" s="25">
        <f>F19 * G19 * 4996.335323</f>
        <v>499.63353230000007</v>
      </c>
      <c r="M19" s="25">
        <f>F19 * G19 * 2838.7008</f>
        <v>283.87008000000003</v>
      </c>
      <c r="N19" s="26">
        <f>SUM(H19:M19)</f>
        <v>5235.4963982999907</v>
      </c>
    </row>
    <row r="20" spans="2:14" s="14" customFormat="1" ht="15">
      <c r="B20" s="15"/>
      <c r="C20" s="16" t="s">
        <v>54</v>
      </c>
      <c r="D20" s="33" t="s">
        <v>55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</row>
    <row r="21" spans="2:14" s="17" customFormat="1" ht="12.75">
      <c r="B21" s="18"/>
      <c r="C21" s="19" t="s">
        <v>56</v>
      </c>
      <c r="D21" s="34" t="s">
        <v>57</v>
      </c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2:14" ht="25.5">
      <c r="B22" s="20">
        <v>7</v>
      </c>
      <c r="C22" s="21" t="s">
        <v>58</v>
      </c>
      <c r="D22" s="22" t="s">
        <v>59</v>
      </c>
      <c r="E22" s="22" t="s">
        <v>24</v>
      </c>
      <c r="F22" s="23">
        <v>0.01</v>
      </c>
      <c r="G22" s="24">
        <v>1</v>
      </c>
      <c r="H22" s="25">
        <f>F22 * G22 * 20853.288</f>
        <v>208.53288000000001</v>
      </c>
      <c r="I22" s="25">
        <f>F22 * G22 * 14281.888527</f>
        <v>142.81888526999998</v>
      </c>
      <c r="J22" s="25">
        <f>F22 * G22 * 0</f>
        <v>0</v>
      </c>
      <c r="K22" s="25">
        <f>F22 * G22 * 19852.330176</f>
        <v>198.52330176000001</v>
      </c>
      <c r="L22" s="25">
        <f>F22 * G22 * 6241.186334</f>
        <v>62.411863340000004</v>
      </c>
      <c r="M22" s="25">
        <f>F22 * G22 * 4170.6576</f>
        <v>41.706575999999998</v>
      </c>
      <c r="N22" s="26">
        <f>SUM(H22:M22)</f>
        <v>653.99350636999998</v>
      </c>
    </row>
    <row r="23" spans="2:14" s="14" customFormat="1" ht="15">
      <c r="B23" s="15"/>
      <c r="C23" s="16" t="s">
        <v>60</v>
      </c>
      <c r="D23" s="33" t="s">
        <v>61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2:14" ht="25.5">
      <c r="B24" s="20">
        <v>8</v>
      </c>
      <c r="C24" s="21" t="s">
        <v>62</v>
      </c>
      <c r="D24" s="22" t="s">
        <v>63</v>
      </c>
      <c r="E24" s="22" t="s">
        <v>64</v>
      </c>
      <c r="F24" s="23">
        <v>0.12</v>
      </c>
      <c r="G24" s="24">
        <v>1</v>
      </c>
      <c r="H24" s="25">
        <f>F24 * G24 * 2443.6344</f>
        <v>293.23612799999995</v>
      </c>
      <c r="I24" s="25">
        <f>F24 * G24 * 600.324723</f>
        <v>72.038966759999994</v>
      </c>
      <c r="J24" s="25">
        <f>F24 * G24 * 0</f>
        <v>0</v>
      </c>
      <c r="K24" s="25">
        <f>F24 * G24 * 2326.339949</f>
        <v>279.16079388000003</v>
      </c>
      <c r="L24" s="25">
        <f>F24 * G24 * 618.127237999999</f>
        <v>74.175268559999878</v>
      </c>
      <c r="M24" s="25">
        <f>F24 * G24 * 488.72688</f>
        <v>58.647225599999999</v>
      </c>
      <c r="N24" s="26">
        <f>SUM(H24:M24)</f>
        <v>777.25838279999982</v>
      </c>
    </row>
    <row r="25" spans="2:14" s="14" customFormat="1" ht="15">
      <c r="B25" s="15"/>
      <c r="C25" s="16" t="s">
        <v>65</v>
      </c>
      <c r="D25" s="33" t="s">
        <v>66</v>
      </c>
      <c r="E25" s="33"/>
      <c r="F25" s="33"/>
      <c r="G25" s="33"/>
      <c r="H25" s="33"/>
      <c r="I25" s="33"/>
      <c r="J25" s="33"/>
      <c r="K25" s="33"/>
      <c r="L25" s="33"/>
      <c r="M25" s="33"/>
      <c r="N25" s="33"/>
    </row>
    <row r="26" spans="2:14">
      <c r="B26" s="20">
        <v>9</v>
      </c>
      <c r="C26" s="21" t="s">
        <v>67</v>
      </c>
      <c r="D26" s="22" t="s">
        <v>68</v>
      </c>
      <c r="E26" s="22" t="s">
        <v>69</v>
      </c>
      <c r="F26" s="23">
        <v>0.01</v>
      </c>
      <c r="G26" s="24">
        <v>1</v>
      </c>
      <c r="H26" s="25">
        <f>F26 * G26 * 48388.8</f>
        <v>483.88800000000003</v>
      </c>
      <c r="I26" s="25">
        <f>F26 * G26 * 59115.7592339999</f>
        <v>591.15759233999995</v>
      </c>
      <c r="J26" s="25">
        <f>F26 * G26 * 0</f>
        <v>0</v>
      </c>
      <c r="K26" s="25">
        <f>F26 * G26 * 46066.1376</f>
        <v>460.66137600000002</v>
      </c>
      <c r="L26" s="25">
        <f>F26 * G26 * 17222.712196</f>
        <v>172.22712196000001</v>
      </c>
      <c r="M26" s="25">
        <f>F26 * G26 * 9677.76</f>
        <v>96.777600000000007</v>
      </c>
      <c r="N26" s="26">
        <f>SUM(H26:M26)</f>
        <v>1804.7116903000001</v>
      </c>
    </row>
    <row r="27" spans="2:14" s="14" customFormat="1" ht="15">
      <c r="B27" s="15"/>
      <c r="C27" s="16" t="s">
        <v>70</v>
      </c>
      <c r="D27" s="33" t="s">
        <v>71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</row>
    <row r="28" spans="2:14" s="17" customFormat="1" ht="12.75">
      <c r="B28" s="18"/>
      <c r="C28" s="19" t="s">
        <v>72</v>
      </c>
      <c r="D28" s="34" t="s">
        <v>73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</row>
    <row r="29" spans="2:14" s="17" customFormat="1" ht="12.75">
      <c r="B29" s="18"/>
      <c r="C29" s="19" t="s">
        <v>74</v>
      </c>
      <c r="D29" s="35" t="s">
        <v>75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</row>
    <row r="30" spans="2:14" ht="25.5">
      <c r="B30" s="20">
        <v>10</v>
      </c>
      <c r="C30" s="21" t="s">
        <v>76</v>
      </c>
      <c r="D30" s="22" t="s">
        <v>77</v>
      </c>
      <c r="E30" s="22" t="s">
        <v>44</v>
      </c>
      <c r="F30" s="23">
        <v>19.2</v>
      </c>
      <c r="G30" s="24">
        <v>1</v>
      </c>
      <c r="H30" s="25">
        <f>F30 * G30 * 950.793</f>
        <v>18255.225599999998</v>
      </c>
      <c r="I30" s="25">
        <f>F30 * G30 * 7.170829</f>
        <v>137.6799168</v>
      </c>
      <c r="J30" s="25">
        <f>F30 * G30 * 0</f>
        <v>0</v>
      </c>
      <c r="K30" s="25">
        <f>F30 * G30 * 905.154935999999</f>
        <v>17378.974771199981</v>
      </c>
      <c r="L30" s="25">
        <f>F30 * G30 * 216.620762</f>
        <v>4159.1186304000003</v>
      </c>
      <c r="M30" s="25">
        <f>F30 * G30 * 190.1586</f>
        <v>3651.0451200000002</v>
      </c>
      <c r="N30" s="26">
        <f>SUM(H30:M30)</f>
        <v>43582.044038399981</v>
      </c>
    </row>
    <row r="31" spans="2:14" s="17" customFormat="1" ht="12.75">
      <c r="B31" s="18"/>
      <c r="C31" s="19" t="s">
        <v>78</v>
      </c>
      <c r="D31" s="35" t="s">
        <v>79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</row>
    <row r="32" spans="2:14" ht="25.5">
      <c r="B32" s="20">
        <v>11</v>
      </c>
      <c r="C32" s="21" t="s">
        <v>80</v>
      </c>
      <c r="D32" s="22" t="s">
        <v>81</v>
      </c>
      <c r="E32" s="22" t="s">
        <v>82</v>
      </c>
      <c r="F32" s="23">
        <v>57.6</v>
      </c>
      <c r="G32" s="24">
        <v>1</v>
      </c>
      <c r="H32" s="25">
        <f>F32 * G32 * 223.97976</f>
        <v>12901.234176</v>
      </c>
      <c r="I32" s="25">
        <f>F32 * G32 * 0</f>
        <v>0</v>
      </c>
      <c r="J32" s="25">
        <f>F32 * G32 * 0</f>
        <v>0</v>
      </c>
      <c r="K32" s="25">
        <f>F32 * G32 * 213.228732</f>
        <v>12281.9749632</v>
      </c>
      <c r="L32" s="25">
        <f>F32 * G32 * 50.8514689999999</f>
        <v>2929.0446143999943</v>
      </c>
      <c r="M32" s="25">
        <f>F32 * G32 * 44.795952</f>
        <v>2580.2468352000001</v>
      </c>
      <c r="N32" s="26">
        <f>SUM(H32:M32)</f>
        <v>30692.500588799994</v>
      </c>
    </row>
    <row r="33" spans="2:14" s="27" customFormat="1" ht="20.100000000000001" customHeight="1">
      <c r="B33" s="36" t="s">
        <v>83</v>
      </c>
      <c r="C33" s="36"/>
      <c r="D33" s="36"/>
      <c r="E33" s="36"/>
      <c r="F33" s="36"/>
      <c r="G33" s="36"/>
      <c r="H33" s="28">
        <f t="shared" ref="H33:N33" si="0">SUM(H4:H32)</f>
        <v>37393.728768000001</v>
      </c>
      <c r="I33" s="28">
        <f t="shared" si="0"/>
        <v>4862.1373299699999</v>
      </c>
      <c r="J33" s="28">
        <f t="shared" si="0"/>
        <v>2.79895E-2</v>
      </c>
      <c r="K33" s="28">
        <f t="shared" si="0"/>
        <v>35598.82981489996</v>
      </c>
      <c r="L33" s="28">
        <f t="shared" si="0"/>
        <v>9002.6810576699936</v>
      </c>
      <c r="M33" s="28">
        <f t="shared" si="0"/>
        <v>7478.7457536000002</v>
      </c>
      <c r="N33" s="29">
        <f t="shared" si="0"/>
        <v>94336.150713639945</v>
      </c>
    </row>
  </sheetData>
  <mergeCells count="22">
    <mergeCell ref="D31:N31"/>
    <mergeCell ref="B33:G33"/>
    <mergeCell ref="D23:N23"/>
    <mergeCell ref="D25:N25"/>
    <mergeCell ref="D27:N27"/>
    <mergeCell ref="D28:N28"/>
    <mergeCell ref="D29:N29"/>
    <mergeCell ref="D14:N14"/>
    <mergeCell ref="D17:N17"/>
    <mergeCell ref="D18:N18"/>
    <mergeCell ref="D20:N20"/>
    <mergeCell ref="D21:N21"/>
    <mergeCell ref="D8:N8"/>
    <mergeCell ref="D9:N9"/>
    <mergeCell ref="D10:N10"/>
    <mergeCell ref="D12:N12"/>
    <mergeCell ref="D13:N13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&amp;C&amp;KCCCCCC&amp;"Arial"Кр. проспект 54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Кр. проспект 54</dc:title>
  <dc:creator/>
  <cp:lastModifiedBy/>
  <cp:lastPrinted>2022-03-22T12:59:01Z</cp:lastPrinted>
  <dcterms:created xsi:type="dcterms:W3CDTF">2022-03-22T12:59:01Z</dcterms:created>
  <dcterms:modified xsi:type="dcterms:W3CDTF">2022-03-22T13:00:13Z</dcterms:modified>
</cp:coreProperties>
</file>