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840" yWindow="1095" windowWidth="19335" windowHeight="679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18" i="1"/>
  <c r="L18"/>
  <c r="K18"/>
  <c r="J18"/>
  <c r="N18" s="1"/>
  <c r="I18"/>
  <c r="H18"/>
  <c r="M15"/>
  <c r="L15"/>
  <c r="K15"/>
  <c r="J15"/>
  <c r="N15" s="1"/>
  <c r="I15"/>
  <c r="H15"/>
  <c r="M13"/>
  <c r="L13"/>
  <c r="K13"/>
  <c r="J13"/>
  <c r="I13"/>
  <c r="H13"/>
  <c r="N13" s="1"/>
  <c r="M11"/>
  <c r="L11"/>
  <c r="K11"/>
  <c r="J11"/>
  <c r="I11"/>
  <c r="H11"/>
  <c r="N11" s="1"/>
  <c r="M10"/>
  <c r="L10"/>
  <c r="K10"/>
  <c r="K19" s="1"/>
  <c r="J10"/>
  <c r="N10" s="1"/>
  <c r="I10"/>
  <c r="H10"/>
  <c r="M6"/>
  <c r="M19" s="1"/>
  <c r="L6"/>
  <c r="L19" s="1"/>
  <c r="K6"/>
  <c r="J6"/>
  <c r="J19" s="1"/>
  <c r="I6"/>
  <c r="I19" s="1"/>
  <c r="H6"/>
  <c r="H19" s="1"/>
  <c r="N6" l="1"/>
  <c r="N19" s="1"/>
</calcChain>
</file>

<file path=xl/sharedStrings.xml><?xml version="1.0" encoding="utf-8"?>
<sst xmlns="http://schemas.openxmlformats.org/spreadsheetml/2006/main" count="56" uniqueCount="55">
  <si>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</si>
  <si>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</si>
  <si>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</si>
  <si>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</si>
  <si>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</si>
  <si>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</si>
  <si>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</si>
  <si>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</si>
  <si>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</si>
  <si>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</si>
  <si>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</si>
  <si>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</si>
  <si>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</si>
  <si>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</si>
  <si>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Одоевское ш. 1б</t>
  </si>
  <si>
    <t>Дата изменения:</t>
  </si>
  <si>
    <t>22.03.2022</t>
  </si>
  <si>
    <t>Общая площадь, кв.м:</t>
  </si>
  <si>
    <t>2.5</t>
  </si>
  <si>
    <t>Внутридомовое электро-, радио- и телеоборудование</t>
  </si>
  <si>
    <t>2.5.7</t>
  </si>
  <si>
    <t>Ремонт,  замена  осветительных установок  помещений   общего  пользования</t>
  </si>
  <si>
    <t>2.5.7.7</t>
  </si>
  <si>
    <t>Замена люминесцентных ламп</t>
  </si>
  <si>
    <t>100 ламп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</si>
  <si>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</si>
  <si>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</si>
  <si>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</si>
  <si>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</si>
  <si>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2.6.14.1</t>
  </si>
  <si>
    <t>Осмотр системы центрального отопления</t>
  </si>
  <si>
    <t>2.6.14.1.2</t>
  </si>
  <si>
    <t>Осмотр устройства системы центрального отопления в чердачных и подвальных помещениях</t>
  </si>
  <si>
    <t>1000 м2 осматриваемых помещений</t>
  </si>
  <si>
    <t>2.6.14.2</t>
  </si>
  <si>
    <t>Регулировка и наладка систем отопления</t>
  </si>
  <si>
    <t>1 здание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</si>
  <si>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</si>
  <si>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</si>
  <si>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</si>
  <si>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</si>
  <si>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100 м трубопровода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</si>
  <si>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</si>
  <si>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</si>
  <si>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</si>
  <si>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</si>
  <si>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</si>
  <si>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2.6.14.5</t>
  </si>
  <si>
    <t>Устранение незначительных неисправностей в  системе   теплоснабжения</t>
  </si>
  <si>
    <t>2.6.14.5.5</t>
  </si>
  <si>
    <t>Ликвидация воздушных пробок в системе отопления</t>
  </si>
  <si>
    <t>2.6.14.5.5.1</t>
  </si>
  <si>
    <t>Ликвидация воздушных пробок в стояке системы отопления</t>
  </si>
  <si>
    <t>100 стояков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</si>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</sst>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8" fillId="4" borderId="11" xfId="0" applyFont="1" applyFill="1" applyBorder="1" applyAlignment="1">
      <alignment indent="3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9"/>
  <sheetViews>
    <sheetView tabSelected="1" workbookViewId="0">
      <pane ySplit="1" topLeftCell="A2" activePane="bottomLeft" state="frozen"/>
      <selection pane="bottomLeft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0.02</v>
      </c>
      <c r="G6" s="24">
        <v>1</v>
      </c>
      <c r="H6" s="25">
        <f>F6 * G6 * 3363.0216</f>
        <v>67.260432000000009</v>
      </c>
      <c r="I6" s="25">
        <f>F6 * G6 * 1251.54</f>
        <v>25.030799999999999</v>
      </c>
      <c r="J6" s="25">
        <f>F6 * G6 * 0</f>
        <v>0</v>
      </c>
      <c r="K6" s="25">
        <f>F6 * G6 * 3201.596563</f>
        <v>64.031931260000007</v>
      </c>
      <c r="L6" s="25">
        <f>F6 * G6 * 895.564442</f>
        <v>17.911288840000001</v>
      </c>
      <c r="M6" s="25">
        <f>F6 * G6 * 672.60432</f>
        <v>13.452086400000001</v>
      </c>
      <c r="N6" s="26">
        <f>SUM(H6:M6)</f>
        <v>187.68653850000001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38.25">
      <c r="B10" s="20">
        <v>2</v>
      </c>
      <c r="C10" s="21" t="s">
        <v>31</v>
      </c>
      <c r="D10" s="22" t="s">
        <v>32</v>
      </c>
      <c r="E10" s="22" t="s">
        <v>33</v>
      </c>
      <c r="F10" s="23">
        <v>0.1</v>
      </c>
      <c r="G10" s="24">
        <v>1</v>
      </c>
      <c r="H10" s="25">
        <f>F10 * G10 * 1091.808</f>
        <v>109.1808</v>
      </c>
      <c r="I10" s="25">
        <f>F10 * G10 * 0</f>
        <v>0</v>
      </c>
      <c r="J10" s="25">
        <f>F10 * G10 * 0</f>
        <v>0</v>
      </c>
      <c r="K10" s="25">
        <f>F10 * G10 * 1039.401216</f>
        <v>103.9401216</v>
      </c>
      <c r="L10" s="25">
        <f>F10 * G10 * 247.879721</f>
        <v>24.787972100000001</v>
      </c>
      <c r="M10" s="25">
        <f>F10 * G10 * 218.3616</f>
        <v>21.836160000000003</v>
      </c>
      <c r="N10" s="26">
        <f>SUM(H10:M10)</f>
        <v>259.74505369999997</v>
      </c>
    </row>
    <row r="11" spans="1:14">
      <c r="B11" s="20">
        <v>3</v>
      </c>
      <c r="C11" s="21" t="s">
        <v>34</v>
      </c>
      <c r="D11" s="22" t="s">
        <v>35</v>
      </c>
      <c r="E11" s="22" t="s">
        <v>36</v>
      </c>
      <c r="F11" s="23">
        <v>1</v>
      </c>
      <c r="G11" s="24">
        <v>1</v>
      </c>
      <c r="H11" s="25">
        <f>F11 * G11 * 967.776</f>
        <v>967.77599999999995</v>
      </c>
      <c r="I11" s="25">
        <f>F11 * G11 * 0</f>
        <v>0</v>
      </c>
      <c r="J11" s="25">
        <f>F11 * G11 * 0</f>
        <v>0</v>
      </c>
      <c r="K11" s="25">
        <f>F11 * G11 * 921.322752</f>
        <v>921.32275200000004</v>
      </c>
      <c r="L11" s="25">
        <f>F11 * G11 * 219.719992</f>
        <v>219.71999199999999</v>
      </c>
      <c r="M11" s="25">
        <f>F11 * G11 * 193.5552</f>
        <v>193.55520000000001</v>
      </c>
      <c r="N11" s="26">
        <f>SUM(H11:M11)</f>
        <v>2302.3739439999999</v>
      </c>
    </row>
    <row r="12" spans="1:14" s="17" customFormat="1" ht="12.75">
      <c r="B12" s="18"/>
      <c r="C12" s="19" t="s">
        <v>37</v>
      </c>
      <c r="D12" s="35" t="s">
        <v>38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</row>
    <row r="13" spans="1:14" ht="25.5">
      <c r="B13" s="20">
        <v>4</v>
      </c>
      <c r="C13" s="21" t="s">
        <v>39</v>
      </c>
      <c r="D13" s="22" t="s">
        <v>40</v>
      </c>
      <c r="E13" s="22" t="s">
        <v>41</v>
      </c>
      <c r="F13" s="23">
        <v>7.86</v>
      </c>
      <c r="G13" s="24">
        <v>1</v>
      </c>
      <c r="H13" s="25">
        <f>F13 * G13 * 950.793</f>
        <v>7473.2329800000007</v>
      </c>
      <c r="I13" s="25">
        <f>F13 * G13 * 7.170829</f>
        <v>56.362715940000008</v>
      </c>
      <c r="J13" s="25">
        <f>F13 * G13 * 0</f>
        <v>0</v>
      </c>
      <c r="K13" s="25">
        <f>F13 * G13 * 905.154935999999</f>
        <v>7114.5177969599927</v>
      </c>
      <c r="L13" s="25">
        <f>F13 * G13 * 216.620762</f>
        <v>1702.6391893200002</v>
      </c>
      <c r="M13" s="25">
        <f>F13 * G13 * 190.1586</f>
        <v>1494.646596</v>
      </c>
      <c r="N13" s="26">
        <f>SUM(H13:M13)</f>
        <v>17841.399278219993</v>
      </c>
    </row>
    <row r="14" spans="1:14" s="17" customFormat="1" ht="12.75">
      <c r="B14" s="18"/>
      <c r="C14" s="19" t="s">
        <v>42</v>
      </c>
      <c r="D14" s="35" t="s">
        <v>43</v>
      </c>
      <c r="E14" s="35"/>
      <c r="F14" s="35"/>
      <c r="G14" s="35"/>
      <c r="H14" s="35"/>
      <c r="I14" s="35"/>
      <c r="J14" s="35"/>
      <c r="K14" s="35"/>
      <c r="L14" s="35"/>
      <c r="M14" s="35"/>
      <c r="N14" s="35"/>
    </row>
    <row r="15" spans="1:14" ht="25.5">
      <c r="B15" s="20">
        <v>5</v>
      </c>
      <c r="C15" s="21" t="s">
        <v>44</v>
      </c>
      <c r="D15" s="22" t="s">
        <v>45</v>
      </c>
      <c r="E15" s="22" t="s">
        <v>46</v>
      </c>
      <c r="F15" s="23">
        <v>23.58</v>
      </c>
      <c r="G15" s="24">
        <v>1</v>
      </c>
      <c r="H15" s="25">
        <f>F15 * G15 * 223.97976</f>
        <v>5281.4427407999992</v>
      </c>
      <c r="I15" s="25">
        <f>F15 * G15 * 0</f>
        <v>0</v>
      </c>
      <c r="J15" s="25">
        <f>F15 * G15 * 0</f>
        <v>0</v>
      </c>
      <c r="K15" s="25">
        <f>F15 * G15 * 213.228732</f>
        <v>5027.9335005599996</v>
      </c>
      <c r="L15" s="25">
        <f>F15 * G15 * 50.8514689999999</f>
        <v>1199.0776390199976</v>
      </c>
      <c r="M15" s="25">
        <f>F15 * G15 * 44.795952</f>
        <v>1056.2885481599999</v>
      </c>
      <c r="N15" s="26">
        <f>SUM(H15:M15)</f>
        <v>12564.742428539996</v>
      </c>
    </row>
    <row r="16" spans="1:14" s="17" customFormat="1" ht="12.75">
      <c r="B16" s="18"/>
      <c r="C16" s="19" t="s">
        <v>47</v>
      </c>
      <c r="D16" s="35" t="s">
        <v>48</v>
      </c>
      <c r="E16" s="35"/>
      <c r="F16" s="35"/>
      <c r="G16" s="35"/>
      <c r="H16" s="35"/>
      <c r="I16" s="35"/>
      <c r="J16" s="35"/>
      <c r="K16" s="35"/>
      <c r="L16" s="35"/>
      <c r="M16" s="35"/>
      <c r="N16" s="35"/>
    </row>
    <row r="17" spans="2:14" s="17" customFormat="1" ht="12.75">
      <c r="B17" s="18"/>
      <c r="C17" s="19" t="s">
        <v>49</v>
      </c>
      <c r="D17" s="36" t="s">
        <v>50</v>
      </c>
      <c r="E17" s="36"/>
      <c r="F17" s="36"/>
      <c r="G17" s="36"/>
      <c r="H17" s="36"/>
      <c r="I17" s="36"/>
      <c r="J17" s="36"/>
      <c r="K17" s="36"/>
      <c r="L17" s="36"/>
      <c r="M17" s="36"/>
      <c r="N17" s="36"/>
    </row>
    <row r="18" spans="2:14" ht="25.5">
      <c r="B18" s="20">
        <v>6</v>
      </c>
      <c r="C18" s="21" t="s">
        <v>51</v>
      </c>
      <c r="D18" s="22" t="s">
        <v>52</v>
      </c>
      <c r="E18" s="22" t="s">
        <v>53</v>
      </c>
      <c r="F18" s="23">
        <v>0.03</v>
      </c>
      <c r="G18" s="24">
        <v>1</v>
      </c>
      <c r="H18" s="25">
        <f>F18 * G18 * 13548.864</f>
        <v>406.46591999999998</v>
      </c>
      <c r="I18" s="25">
        <f>F18 * G18 * 0</f>
        <v>0</v>
      </c>
      <c r="J18" s="25">
        <f>F18 * G18 * 0</f>
        <v>0</v>
      </c>
      <c r="K18" s="25">
        <f>F18 * G18 * 12898.518528</f>
        <v>386.95555583999999</v>
      </c>
      <c r="L18" s="25">
        <f>F18 * G18 * 3076.079887</f>
        <v>92.282396609999992</v>
      </c>
      <c r="M18" s="25">
        <f>F18 * G18 * 2709.7728</f>
        <v>81.293183999999997</v>
      </c>
      <c r="N18" s="26">
        <f>SUM(H18:M18)</f>
        <v>966.99705644999995</v>
      </c>
    </row>
    <row r="19" spans="2:14" s="27" customFormat="1" ht="20.100000000000001" customHeight="1">
      <c r="B19" s="37" t="s">
        <v>54</v>
      </c>
      <c r="C19" s="37"/>
      <c r="D19" s="37"/>
      <c r="E19" s="37"/>
      <c r="F19" s="37"/>
      <c r="G19" s="37"/>
      <c r="H19" s="28">
        <f t="shared" ref="H19:N19" si="0">SUM(H4:H18)</f>
        <v>14305.3588728</v>
      </c>
      <c r="I19" s="28">
        <f t="shared" si="0"/>
        <v>81.393515940000015</v>
      </c>
      <c r="J19" s="28">
        <f t="shared" si="0"/>
        <v>0</v>
      </c>
      <c r="K19" s="28">
        <f t="shared" si="0"/>
        <v>13618.701658219992</v>
      </c>
      <c r="L19" s="28">
        <f t="shared" si="0"/>
        <v>3256.4184778899976</v>
      </c>
      <c r="M19" s="28">
        <f t="shared" si="0"/>
        <v>2861.07177456</v>
      </c>
      <c r="N19" s="29">
        <f t="shared" si="0"/>
        <v>34122.944299409995</v>
      </c>
    </row>
  </sheetData>
  <mergeCells count="13">
    <mergeCell ref="D16:N16"/>
    <mergeCell ref="D17:N17"/>
    <mergeCell ref="B19:G19"/>
    <mergeCell ref="D7:N7"/>
    <mergeCell ref="D8:N8"/>
    <mergeCell ref="D9:N9"/>
    <mergeCell ref="D12:N12"/>
    <mergeCell ref="D14:N14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&amp;C&amp;KCCCCCC&amp;"Arial"Одоевское ш. 1б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Одоевское ш. 1б</dc:title>
  <dc:creator/>
  <cp:lastModifiedBy/>
  <cp:lastPrinted>2022-03-22T11:30:55Z</cp:lastPrinted>
  <dcterms:created xsi:type="dcterms:W3CDTF">2022-03-22T11:30:55Z</dcterms:created>
  <dcterms:modified xsi:type="dcterms:W3CDTF">2022-03-22T11:31:33Z</dcterms:modified>
</cp:coreProperties>
</file>